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23136" windowHeight="13032" activeTab="0"/>
  </bookViews>
  <sheets>
    <sheet name="KY Windage" sheetId="1" r:id="rId1"/>
    <sheet name="Weighted Site" sheetId="2" r:id="rId2"/>
    <sheet name="Weighted Equipment" sheetId="3" r:id="rId3"/>
  </sheets>
  <definedNames/>
  <calcPr fullCalcOnLoad="1"/>
</workbook>
</file>

<file path=xl/sharedStrings.xml><?xml version="1.0" encoding="utf-8"?>
<sst xmlns="http://schemas.openxmlformats.org/spreadsheetml/2006/main" count="218" uniqueCount="99">
  <si>
    <t>Survey</t>
  </si>
  <si>
    <t>Router</t>
  </si>
  <si>
    <t>Switch</t>
  </si>
  <si>
    <t>UPS</t>
  </si>
  <si>
    <t>EVM</t>
  </si>
  <si>
    <t>Year 1</t>
  </si>
  <si>
    <t>Year 2</t>
  </si>
  <si>
    <t>Year 3</t>
  </si>
  <si>
    <t>Year 4</t>
  </si>
  <si>
    <t>Users</t>
  </si>
  <si>
    <t>Surveys</t>
  </si>
  <si>
    <t>Total</t>
  </si>
  <si>
    <t>LOE (hrs)</t>
  </si>
  <si>
    <t>Sites</t>
  </si>
  <si>
    <t>Small</t>
  </si>
  <si>
    <t>Medium</t>
  </si>
  <si>
    <t>Large</t>
  </si>
  <si>
    <t>Annual</t>
  </si>
  <si>
    <t>Hours</t>
  </si>
  <si>
    <t>Admin</t>
  </si>
  <si>
    <t>Inventory</t>
  </si>
  <si>
    <t>Printer</t>
  </si>
  <si>
    <t>Travel</t>
  </si>
  <si>
    <t>Labor</t>
  </si>
  <si>
    <t>Total/Yr</t>
  </si>
  <si>
    <t>Rough Order of Magnitude</t>
  </si>
  <si>
    <t>Site Size Analysis</t>
  </si>
  <si>
    <t>Rtr</t>
  </si>
  <si>
    <t>Sw</t>
  </si>
  <si>
    <t>Price</t>
  </si>
  <si>
    <t>Total Cost</t>
  </si>
  <si>
    <t>Pieces</t>
  </si>
  <si>
    <t>Item Cost</t>
  </si>
  <si>
    <t>Equip Hrs</t>
  </si>
  <si>
    <t>User Hrs</t>
  </si>
  <si>
    <t>Travel:</t>
  </si>
  <si>
    <t>Units @</t>
  </si>
  <si>
    <t>Weighted</t>
  </si>
  <si>
    <t>Installation Hours (all site sizes combined)</t>
  </si>
  <si>
    <t>Users allocated to:</t>
  </si>
  <si>
    <t>Sanity check:</t>
  </si>
  <si>
    <t>Hours of effort to complete the survey</t>
  </si>
  <si>
    <t>User Wighted Cost (Cost of user checks distributed among router and switch only)</t>
  </si>
  <si>
    <t>Non User-Wighted Cost (Cost of user checks distributed evenly among all equipment)</t>
  </si>
  <si>
    <t>Total resouce travel time divided amongst each equipment (.5 = 1 resouce * 2 hrs; 2 = 4 resources * 2 hrs)</t>
  </si>
  <si>
    <t>Site</t>
  </si>
  <si>
    <t>Hours/Year (24 sites per size per year)</t>
  </si>
  <si>
    <t>Users Hrs</t>
  </si>
  <si>
    <t>This sections takes the total number of project hours for year 1 and assigns those hours</t>
  </si>
  <si>
    <t>to the billable equipment by a ratio that considers when users checks are likely to be</t>
  </si>
  <si>
    <t>Comb Hrs</t>
  </si>
  <si>
    <t>Non-wgt</t>
  </si>
  <si>
    <t>Percentage of total installation labor hours assigned by equipment</t>
  </si>
  <si>
    <t>TechRate</t>
  </si>
  <si>
    <t>required (i.e. I do not anticipate user checks if only a UPS or EVM is replaced)</t>
  </si>
  <si>
    <t>Pre-Install</t>
  </si>
  <si>
    <t>Prior to Install</t>
  </si>
  <si>
    <t>Week of Install</t>
  </si>
  <si>
    <t>Onsite</t>
  </si>
  <si>
    <t>Post Install</t>
  </si>
  <si>
    <t>Regional</t>
  </si>
  <si>
    <t>Lead</t>
  </si>
  <si>
    <t>Project</t>
  </si>
  <si>
    <t>Manager</t>
  </si>
  <si>
    <t>Tech</t>
  </si>
  <si>
    <t>Team</t>
  </si>
  <si>
    <t>Rate</t>
  </si>
  <si>
    <t>Cost</t>
  </si>
  <si>
    <t>Switches</t>
  </si>
  <si>
    <t>Total Sites</t>
  </si>
  <si>
    <t>Routers</t>
  </si>
  <si>
    <t>Router Upgrade</t>
  </si>
  <si>
    <t>Switch Upgrade</t>
  </si>
  <si>
    <t>Total Routers</t>
  </si>
  <si>
    <t>Average Switch Cost</t>
  </si>
  <si>
    <t>Total number of switches based upon averages</t>
  </si>
  <si>
    <t>Total switches cost</t>
  </si>
  <si>
    <t>Project Costs</t>
  </si>
  <si>
    <t>Device</t>
  </si>
  <si>
    <t>Actual Quantity</t>
  </si>
  <si>
    <t>Average Router Cost</t>
  </si>
  <si>
    <t>Note (1)</t>
  </si>
  <si>
    <t>WAN-LAN Installation Analysis</t>
  </si>
  <si>
    <t>The effort by site table is based on the number of switches installed at the site.</t>
  </si>
  <si>
    <t>The router upgrade section reduces the installation time by a small number of hours</t>
  </si>
  <si>
    <t>at medium and large sites to compensate for the installation of one router vice</t>
  </si>
  <si>
    <t>three or eight switches.</t>
  </si>
  <si>
    <t>Note (2)</t>
  </si>
  <si>
    <t>Total Project Value</t>
  </si>
  <si>
    <t>Note (3)</t>
  </si>
  <si>
    <t>The total switch cost is based upon the number of sites times the average number of switches</t>
  </si>
  <si>
    <t>routers cited in the RFP (240) to arrive at an accurate average cost. This was adjusted</t>
  </si>
  <si>
    <t>The total router cost is based upon the number of sites cited (282) vice the number of</t>
  </si>
  <si>
    <t xml:space="preserve">at each site (970) vice the number of switches cited in the RFP (720) to arrive at an accurate </t>
  </si>
  <si>
    <t xml:space="preserve">average cost. This was adjusted in the project costs section to reflect the actual number of </t>
  </si>
  <si>
    <t>devices in the project.</t>
  </si>
  <si>
    <t xml:space="preserve"> in the project costs section to reflect the actual number of devices in the project.</t>
  </si>
  <si>
    <t># of sites</t>
  </si>
  <si>
    <t>Flat Rate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</si>
</sst>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_(* #,##0_);_(* \(#,##0\);_(* &quot;-&quot;??_);_(@_)"/>
    <numFmt numFmtId="171" formatCode="0.0"/>
    <numFmt numFmtId="172" formatCode="_(* #,##0.0_);_(* \(#,##0.0\);_(* &quot;-&quot;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9" fontId="0" fillId="0" borderId="0" xfId="19" applyAlignment="1">
      <alignment/>
    </xf>
    <xf numFmtId="9" fontId="0" fillId="0" borderId="0" xfId="0" applyNumberFormat="1" applyAlignment="1">
      <alignment/>
    </xf>
    <xf numFmtId="44" fontId="0" fillId="0" borderId="0" xfId="17" applyAlignment="1">
      <alignment/>
    </xf>
    <xf numFmtId="168" fontId="0" fillId="0" borderId="0" xfId="17" applyNumberFormat="1" applyAlignment="1">
      <alignment/>
    </xf>
    <xf numFmtId="170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0" fillId="3" borderId="2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0" xfId="0" applyFill="1" applyAlignment="1">
      <alignment/>
    </xf>
    <xf numFmtId="0" fontId="0" fillId="4" borderId="2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0" xfId="0" applyFill="1" applyAlignment="1">
      <alignment/>
    </xf>
    <xf numFmtId="0" fontId="0" fillId="5" borderId="2" xfId="0" applyFill="1" applyBorder="1" applyAlignment="1">
      <alignment/>
    </xf>
    <xf numFmtId="0" fontId="0" fillId="5" borderId="1" xfId="0" applyFill="1" applyBorder="1" applyAlignment="1">
      <alignment/>
    </xf>
    <xf numFmtId="1" fontId="0" fillId="0" borderId="0" xfId="0" applyNumberFormat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2" fillId="4" borderId="1" xfId="0" applyFont="1" applyFill="1" applyBorder="1" applyAlignment="1">
      <alignment/>
    </xf>
    <xf numFmtId="168" fontId="2" fillId="4" borderId="1" xfId="17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168" fontId="0" fillId="0" borderId="1" xfId="17" applyNumberFormat="1" applyBorder="1" applyAlignment="1">
      <alignment/>
    </xf>
    <xf numFmtId="170" fontId="0" fillId="0" borderId="1" xfId="15" applyNumberFormat="1" applyBorder="1" applyAlignment="1">
      <alignment horizontal="center"/>
    </xf>
    <xf numFmtId="170" fontId="0" fillId="0" borderId="1" xfId="15" applyNumberFormat="1" applyBorder="1" applyAlignment="1">
      <alignment horizontal="left"/>
    </xf>
    <xf numFmtId="44" fontId="2" fillId="0" borderId="0" xfId="17" applyFont="1" applyAlignment="1" quotePrefix="1">
      <alignment horizontal="right"/>
    </xf>
    <xf numFmtId="44" fontId="2" fillId="0" borderId="0" xfId="17" applyFont="1" applyAlignment="1">
      <alignment/>
    </xf>
    <xf numFmtId="0" fontId="0" fillId="0" borderId="0" xfId="0" applyAlignment="1">
      <alignment horizontal="right"/>
    </xf>
    <xf numFmtId="44" fontId="0" fillId="0" borderId="1" xfId="17" applyBorder="1" applyAlignment="1">
      <alignment/>
    </xf>
    <xf numFmtId="168" fontId="0" fillId="0" borderId="1" xfId="0" applyNumberFormat="1" applyBorder="1" applyAlignment="1">
      <alignment/>
    </xf>
    <xf numFmtId="0" fontId="2" fillId="0" borderId="0" xfId="0" applyFont="1" applyAlignment="1">
      <alignment horizontal="right"/>
    </xf>
    <xf numFmtId="0" fontId="0" fillId="0" borderId="3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  <xf numFmtId="168" fontId="2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H13" sqref="H13"/>
    </sheetView>
  </sheetViews>
  <sheetFormatPr defaultColWidth="9.140625" defaultRowHeight="12.75"/>
  <cols>
    <col min="1" max="1" width="12.7109375" style="0" customWidth="1"/>
    <col min="2" max="3" width="6.7109375" style="0" customWidth="1"/>
  </cols>
  <sheetData>
    <row r="1" ht="12.75">
      <c r="A1" t="s">
        <v>25</v>
      </c>
    </row>
    <row r="3" spans="2:10" ht="12.75">
      <c r="B3" t="s">
        <v>11</v>
      </c>
      <c r="C3" t="s">
        <v>5</v>
      </c>
      <c r="D3" t="s">
        <v>6</v>
      </c>
      <c r="E3" t="s">
        <v>7</v>
      </c>
      <c r="F3" t="s">
        <v>8</v>
      </c>
      <c r="H3" t="s">
        <v>12</v>
      </c>
      <c r="J3" t="s">
        <v>17</v>
      </c>
    </row>
    <row r="4" spans="1:10" ht="12.75">
      <c r="A4" t="s">
        <v>10</v>
      </c>
      <c r="B4" s="1">
        <v>285</v>
      </c>
      <c r="C4" s="1">
        <f>$B$4/4</f>
        <v>71.25</v>
      </c>
      <c r="D4" s="1">
        <f>$B$4/4</f>
        <v>71.25</v>
      </c>
      <c r="E4" s="1">
        <f>$B$4/4</f>
        <v>71.25</v>
      </c>
      <c r="F4" s="1">
        <f>$B$4/4</f>
        <v>71.25</v>
      </c>
      <c r="H4" s="1">
        <v>16</v>
      </c>
      <c r="J4" s="1">
        <f aca="true" t="shared" si="0" ref="J4:J9">C4*H4</f>
        <v>1140</v>
      </c>
    </row>
    <row r="5" spans="1:10" ht="12.75">
      <c r="A5" t="s">
        <v>1</v>
      </c>
      <c r="B5" s="1">
        <v>240</v>
      </c>
      <c r="C5" s="1">
        <f>$B$5/4</f>
        <v>60</v>
      </c>
      <c r="D5" s="1">
        <f>$B$5/4</f>
        <v>60</v>
      </c>
      <c r="E5" s="1">
        <f>$B$5/4</f>
        <v>60</v>
      </c>
      <c r="F5" s="1">
        <f>$B$5/4</f>
        <v>60</v>
      </c>
      <c r="H5" s="1">
        <v>4</v>
      </c>
      <c r="J5" s="1">
        <f t="shared" si="0"/>
        <v>240</v>
      </c>
    </row>
    <row r="6" spans="1:10" ht="12.75">
      <c r="A6" t="s">
        <v>2</v>
      </c>
      <c r="B6" s="1">
        <v>720</v>
      </c>
      <c r="C6" s="1">
        <f>$B$6/4</f>
        <v>180</v>
      </c>
      <c r="D6" s="1">
        <f>$B$6/4</f>
        <v>180</v>
      </c>
      <c r="E6" s="1">
        <f>$B$6/4</f>
        <v>180</v>
      </c>
      <c r="F6" s="1">
        <f>$B$6/4</f>
        <v>180</v>
      </c>
      <c r="H6" s="1">
        <v>4</v>
      </c>
      <c r="J6" s="1">
        <f t="shared" si="0"/>
        <v>720</v>
      </c>
    </row>
    <row r="7" spans="1:10" ht="12.75">
      <c r="A7" t="s">
        <v>3</v>
      </c>
      <c r="B7" s="1">
        <v>200</v>
      </c>
      <c r="C7" s="1">
        <f>$B7/4</f>
        <v>50</v>
      </c>
      <c r="D7" s="1">
        <f aca="true" t="shared" si="1" ref="D7:F9">$B7/4</f>
        <v>50</v>
      </c>
      <c r="E7" s="1">
        <f t="shared" si="1"/>
        <v>50</v>
      </c>
      <c r="F7" s="1">
        <f t="shared" si="1"/>
        <v>50</v>
      </c>
      <c r="H7" s="1">
        <v>2</v>
      </c>
      <c r="J7" s="1">
        <f t="shared" si="0"/>
        <v>100</v>
      </c>
    </row>
    <row r="8" spans="1:10" ht="12.75">
      <c r="A8" t="s">
        <v>4</v>
      </c>
      <c r="B8" s="1">
        <v>200</v>
      </c>
      <c r="C8" s="1">
        <f>$B8/4</f>
        <v>50</v>
      </c>
      <c r="D8" s="1">
        <f t="shared" si="1"/>
        <v>50</v>
      </c>
      <c r="E8" s="1">
        <f t="shared" si="1"/>
        <v>50</v>
      </c>
      <c r="F8" s="1">
        <f t="shared" si="1"/>
        <v>50</v>
      </c>
      <c r="H8" s="1">
        <v>1</v>
      </c>
      <c r="J8" s="1">
        <f t="shared" si="0"/>
        <v>50</v>
      </c>
    </row>
    <row r="9" spans="1:10" ht="12.75">
      <c r="A9" t="s">
        <v>9</v>
      </c>
      <c r="B9" s="1">
        <v>24000</v>
      </c>
      <c r="C9" s="1">
        <f>$B9/4</f>
        <v>6000</v>
      </c>
      <c r="D9" s="1">
        <f t="shared" si="1"/>
        <v>6000</v>
      </c>
      <c r="E9" s="1">
        <f t="shared" si="1"/>
        <v>6000</v>
      </c>
      <c r="F9" s="1">
        <f t="shared" si="1"/>
        <v>6000</v>
      </c>
      <c r="H9" s="1">
        <v>0.25</v>
      </c>
      <c r="J9" s="1">
        <f t="shared" si="0"/>
        <v>1500</v>
      </c>
    </row>
    <row r="10" ht="12.75">
      <c r="J10" s="2">
        <f>SUM(J4:J9)</f>
        <v>3750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workbookViewId="0" topLeftCell="A1">
      <selection activeCell="K47" sqref="K47"/>
    </sheetView>
  </sheetViews>
  <sheetFormatPr defaultColWidth="9.140625" defaultRowHeight="12.75"/>
  <cols>
    <col min="2" max="5" width="9.28125" style="0" bestFit="1" customWidth="1"/>
    <col min="13" max="13" width="20.7109375" style="0" customWidth="1"/>
    <col min="16" max="16" width="10.28125" style="0" bestFit="1" customWidth="1"/>
    <col min="17" max="19" width="9.28125" style="0" bestFit="1" customWidth="1"/>
  </cols>
  <sheetData>
    <row r="1" ht="12.75">
      <c r="J1" s="2"/>
    </row>
    <row r="2" ht="12.75">
      <c r="A2" t="s">
        <v>26</v>
      </c>
    </row>
    <row r="4" spans="2:13" ht="12.75">
      <c r="B4" s="5" t="s">
        <v>36</v>
      </c>
      <c r="C4" s="24" t="s">
        <v>41</v>
      </c>
      <c r="D4" s="25"/>
      <c r="E4" s="25"/>
      <c r="F4" s="26"/>
      <c r="G4" s="14"/>
      <c r="H4" s="17" t="s">
        <v>45</v>
      </c>
      <c r="I4" s="20"/>
      <c r="K4" s="5" t="s">
        <v>46</v>
      </c>
      <c r="L4" s="5"/>
      <c r="M4" s="5"/>
    </row>
    <row r="5" spans="2:15" ht="12.75">
      <c r="B5" t="s">
        <v>14</v>
      </c>
      <c r="C5" s="27" t="s">
        <v>19</v>
      </c>
      <c r="D5" s="12" t="s">
        <v>0</v>
      </c>
      <c r="E5" s="12" t="s">
        <v>20</v>
      </c>
      <c r="F5" s="28" t="s">
        <v>21</v>
      </c>
      <c r="G5" s="15" t="s">
        <v>23</v>
      </c>
      <c r="H5" s="18" t="s">
        <v>22</v>
      </c>
      <c r="I5" s="21" t="s">
        <v>11</v>
      </c>
      <c r="K5" t="s">
        <v>14</v>
      </c>
      <c r="L5" t="s">
        <v>13</v>
      </c>
      <c r="N5" t="s">
        <v>33</v>
      </c>
      <c r="O5" t="s">
        <v>34</v>
      </c>
    </row>
    <row r="6" spans="1:15" ht="12.75">
      <c r="A6" t="s">
        <v>0</v>
      </c>
      <c r="B6" s="1">
        <v>1</v>
      </c>
      <c r="C6" s="13">
        <v>1</v>
      </c>
      <c r="D6" s="13">
        <v>1</v>
      </c>
      <c r="E6" s="13">
        <v>1</v>
      </c>
      <c r="F6" s="13">
        <v>1</v>
      </c>
      <c r="G6" s="16">
        <f>SUM(C6:F6)</f>
        <v>4</v>
      </c>
      <c r="H6" s="19">
        <v>2</v>
      </c>
      <c r="I6" s="22">
        <f aca="true" t="shared" si="0" ref="I6:I11">(G6*B6)+H6</f>
        <v>6</v>
      </c>
      <c r="K6">
        <f>I12*L6</f>
        <v>492</v>
      </c>
      <c r="L6">
        <v>24</v>
      </c>
      <c r="N6">
        <f>I7+I8+I9+I10</f>
        <v>10.5</v>
      </c>
      <c r="O6">
        <f>I11</f>
        <v>4</v>
      </c>
    </row>
    <row r="7" spans="1:9" ht="12.75">
      <c r="A7" t="s">
        <v>1</v>
      </c>
      <c r="B7" s="1">
        <v>1</v>
      </c>
      <c r="C7" s="13"/>
      <c r="D7" s="13"/>
      <c r="E7" s="13"/>
      <c r="F7" s="13"/>
      <c r="G7" s="16">
        <v>4</v>
      </c>
      <c r="H7" s="19">
        <v>0.5</v>
      </c>
      <c r="I7" s="22">
        <f t="shared" si="0"/>
        <v>4.5</v>
      </c>
    </row>
    <row r="8" spans="1:9" ht="12.75">
      <c r="A8" t="s">
        <v>2</v>
      </c>
      <c r="B8" s="1">
        <v>1</v>
      </c>
      <c r="C8" s="13"/>
      <c r="D8" s="13"/>
      <c r="E8" s="13"/>
      <c r="F8" s="13"/>
      <c r="G8" s="16">
        <v>2</v>
      </c>
      <c r="H8" s="19">
        <v>0.5</v>
      </c>
      <c r="I8" s="22">
        <f t="shared" si="0"/>
        <v>2.5</v>
      </c>
    </row>
    <row r="9" spans="1:9" ht="12.75">
      <c r="A9" t="s">
        <v>3</v>
      </c>
      <c r="B9" s="1">
        <v>1</v>
      </c>
      <c r="C9" s="13"/>
      <c r="D9" s="13"/>
      <c r="E9" s="13"/>
      <c r="F9" s="13"/>
      <c r="G9" s="16">
        <v>2</v>
      </c>
      <c r="H9" s="19">
        <v>0.5</v>
      </c>
      <c r="I9" s="22">
        <f t="shared" si="0"/>
        <v>2.5</v>
      </c>
    </row>
    <row r="10" spans="1:9" ht="12.75">
      <c r="A10" t="s">
        <v>4</v>
      </c>
      <c r="B10" s="1">
        <v>1</v>
      </c>
      <c r="C10" s="13"/>
      <c r="D10" s="13"/>
      <c r="E10" s="13"/>
      <c r="F10" s="13"/>
      <c r="G10" s="16">
        <v>0.5</v>
      </c>
      <c r="H10" s="19">
        <v>0.5</v>
      </c>
      <c r="I10" s="22">
        <f t="shared" si="0"/>
        <v>1</v>
      </c>
    </row>
    <row r="11" spans="1:9" ht="12.75">
      <c r="A11" t="s">
        <v>9</v>
      </c>
      <c r="B11" s="1">
        <v>16</v>
      </c>
      <c r="C11" s="13"/>
      <c r="D11" s="13"/>
      <c r="E11" s="13"/>
      <c r="F11" s="13"/>
      <c r="G11" s="16">
        <v>0.25</v>
      </c>
      <c r="H11" s="19"/>
      <c r="I11" s="22">
        <f t="shared" si="0"/>
        <v>4</v>
      </c>
    </row>
    <row r="12" spans="2:9" ht="12.75">
      <c r="B12" s="4"/>
      <c r="C12" s="11"/>
      <c r="D12" s="11"/>
      <c r="E12" s="11"/>
      <c r="F12" s="11"/>
      <c r="G12" s="14"/>
      <c r="H12" s="17" t="s">
        <v>18</v>
      </c>
      <c r="I12" s="20">
        <f>SUM(I6:I11)</f>
        <v>20.5</v>
      </c>
    </row>
    <row r="13" spans="3:9" ht="12.75">
      <c r="C13" s="11"/>
      <c r="D13" s="11"/>
      <c r="E13" s="11"/>
      <c r="F13" s="11"/>
      <c r="G13" s="14"/>
      <c r="H13" s="17"/>
      <c r="I13" s="20"/>
    </row>
    <row r="14" spans="2:15" ht="12.75">
      <c r="B14" t="s">
        <v>15</v>
      </c>
      <c r="C14" s="12" t="s">
        <v>19</v>
      </c>
      <c r="D14" s="12" t="s">
        <v>0</v>
      </c>
      <c r="E14" s="12" t="s">
        <v>20</v>
      </c>
      <c r="F14" s="12" t="s">
        <v>21</v>
      </c>
      <c r="G14" s="15" t="s">
        <v>23</v>
      </c>
      <c r="H14" s="18" t="s">
        <v>22</v>
      </c>
      <c r="I14" s="21" t="s">
        <v>11</v>
      </c>
      <c r="K14" t="s">
        <v>15</v>
      </c>
      <c r="L14" t="s">
        <v>13</v>
      </c>
      <c r="N14" t="s">
        <v>33</v>
      </c>
      <c r="O14" t="s">
        <v>34</v>
      </c>
    </row>
    <row r="15" spans="1:15" ht="12.75">
      <c r="A15" t="s">
        <v>0</v>
      </c>
      <c r="B15" s="1">
        <v>1</v>
      </c>
      <c r="C15" s="13">
        <v>1</v>
      </c>
      <c r="D15" s="13">
        <v>3</v>
      </c>
      <c r="E15" s="13">
        <v>3</v>
      </c>
      <c r="F15" s="13">
        <v>2</v>
      </c>
      <c r="G15" s="16">
        <f>SUM(C15:F15)</f>
        <v>9</v>
      </c>
      <c r="H15" s="19">
        <v>2</v>
      </c>
      <c r="I15" s="22">
        <f aca="true" t="shared" si="1" ref="I15:I20">(G15*B15)+H15</f>
        <v>11</v>
      </c>
      <c r="K15">
        <f>I21*L15</f>
        <v>1002</v>
      </c>
      <c r="L15">
        <v>24</v>
      </c>
      <c r="N15">
        <f>I16+I17+I18+I19</f>
        <v>14.5</v>
      </c>
      <c r="O15">
        <f>I20</f>
        <v>16.25</v>
      </c>
    </row>
    <row r="16" spans="1:9" ht="12.75">
      <c r="A16" t="s">
        <v>1</v>
      </c>
      <c r="B16" s="1">
        <v>1</v>
      </c>
      <c r="C16" s="13"/>
      <c r="D16" s="13"/>
      <c r="E16" s="13"/>
      <c r="F16" s="13"/>
      <c r="G16" s="16">
        <v>4</v>
      </c>
      <c r="H16" s="19">
        <v>0.5</v>
      </c>
      <c r="I16" s="22">
        <f t="shared" si="1"/>
        <v>4.5</v>
      </c>
    </row>
    <row r="17" spans="1:9" ht="12.75">
      <c r="A17" t="s">
        <v>2</v>
      </c>
      <c r="B17" s="1">
        <v>3</v>
      </c>
      <c r="C17" s="13"/>
      <c r="D17" s="13"/>
      <c r="E17" s="13"/>
      <c r="F17" s="13"/>
      <c r="G17" s="16">
        <v>2</v>
      </c>
      <c r="H17" s="19">
        <v>0.5</v>
      </c>
      <c r="I17" s="22">
        <f t="shared" si="1"/>
        <v>6.5</v>
      </c>
    </row>
    <row r="18" spans="1:9" ht="12.75">
      <c r="A18" t="s">
        <v>3</v>
      </c>
      <c r="B18" s="1">
        <v>1</v>
      </c>
      <c r="C18" s="13"/>
      <c r="D18" s="13"/>
      <c r="E18" s="13"/>
      <c r="F18" s="13"/>
      <c r="G18" s="16">
        <v>2</v>
      </c>
      <c r="H18" s="19">
        <v>0.5</v>
      </c>
      <c r="I18" s="22">
        <f t="shared" si="1"/>
        <v>2.5</v>
      </c>
    </row>
    <row r="19" spans="1:9" ht="12.75">
      <c r="A19" t="s">
        <v>4</v>
      </c>
      <c r="B19" s="1">
        <v>1</v>
      </c>
      <c r="C19" s="13"/>
      <c r="D19" s="13"/>
      <c r="E19" s="13"/>
      <c r="F19" s="13"/>
      <c r="G19" s="16">
        <v>0.5</v>
      </c>
      <c r="H19" s="19">
        <v>0.5</v>
      </c>
      <c r="I19" s="22">
        <f t="shared" si="1"/>
        <v>1</v>
      </c>
    </row>
    <row r="20" spans="1:9" ht="12.75">
      <c r="A20" t="s">
        <v>9</v>
      </c>
      <c r="B20" s="1">
        <v>65</v>
      </c>
      <c r="C20" s="13"/>
      <c r="D20" s="13"/>
      <c r="E20" s="13"/>
      <c r="F20" s="13"/>
      <c r="G20" s="16">
        <v>0.25</v>
      </c>
      <c r="H20" s="19"/>
      <c r="I20" s="22">
        <f t="shared" si="1"/>
        <v>16.25</v>
      </c>
    </row>
    <row r="21" spans="2:9" ht="12.75">
      <c r="B21" s="4"/>
      <c r="C21" s="11"/>
      <c r="D21" s="11"/>
      <c r="E21" s="11"/>
      <c r="F21" s="11"/>
      <c r="G21" s="14"/>
      <c r="H21" s="17" t="s">
        <v>18</v>
      </c>
      <c r="I21" s="20">
        <f>SUM(I15:I20)</f>
        <v>41.75</v>
      </c>
    </row>
    <row r="22" spans="3:9" ht="12.75">
      <c r="C22" s="11"/>
      <c r="D22" s="11"/>
      <c r="E22" s="11"/>
      <c r="F22" s="11"/>
      <c r="G22" s="14"/>
      <c r="H22" s="17"/>
      <c r="I22" s="20"/>
    </row>
    <row r="23" spans="2:15" ht="12.75">
      <c r="B23" t="s">
        <v>16</v>
      </c>
      <c r="C23" s="12" t="s">
        <v>19</v>
      </c>
      <c r="D23" s="12" t="s">
        <v>0</v>
      </c>
      <c r="E23" s="12" t="s">
        <v>20</v>
      </c>
      <c r="F23" s="12" t="s">
        <v>21</v>
      </c>
      <c r="G23" s="15" t="s">
        <v>23</v>
      </c>
      <c r="H23" s="18" t="s">
        <v>22</v>
      </c>
      <c r="I23" s="21" t="s">
        <v>11</v>
      </c>
      <c r="K23" t="s">
        <v>16</v>
      </c>
      <c r="L23" t="s">
        <v>13</v>
      </c>
      <c r="N23" t="s">
        <v>33</v>
      </c>
      <c r="O23" t="s">
        <v>34</v>
      </c>
    </row>
    <row r="24" spans="1:15" ht="12.75">
      <c r="A24" t="s">
        <v>0</v>
      </c>
      <c r="B24" s="1">
        <v>1</v>
      </c>
      <c r="C24" s="13">
        <v>2</v>
      </c>
      <c r="D24" s="13">
        <v>8</v>
      </c>
      <c r="E24" s="13">
        <v>9</v>
      </c>
      <c r="F24" s="13">
        <v>3</v>
      </c>
      <c r="G24" s="16">
        <f>SUM(C24:F24)</f>
        <v>22</v>
      </c>
      <c r="H24" s="19">
        <v>8</v>
      </c>
      <c r="I24" s="22">
        <f aca="true" t="shared" si="2" ref="I24:I29">(G24*B24)+H24</f>
        <v>30</v>
      </c>
      <c r="K24">
        <f>I30*L24</f>
        <v>2556</v>
      </c>
      <c r="L24">
        <v>24</v>
      </c>
      <c r="N24">
        <f>I25+I26+I27+I28</f>
        <v>31</v>
      </c>
      <c r="O24">
        <f>I29</f>
        <v>45.5</v>
      </c>
    </row>
    <row r="25" spans="1:9" ht="12.75">
      <c r="A25" t="s">
        <v>1</v>
      </c>
      <c r="B25" s="1">
        <v>1</v>
      </c>
      <c r="C25" s="13"/>
      <c r="D25" s="13"/>
      <c r="E25" s="13"/>
      <c r="F25" s="13"/>
      <c r="G25" s="16">
        <v>4</v>
      </c>
      <c r="H25" s="19">
        <v>2</v>
      </c>
      <c r="I25" s="22">
        <f t="shared" si="2"/>
        <v>6</v>
      </c>
    </row>
    <row r="26" spans="1:9" ht="12.75">
      <c r="A26" t="s">
        <v>2</v>
      </c>
      <c r="B26" s="1">
        <v>8</v>
      </c>
      <c r="C26" s="13"/>
      <c r="D26" s="13"/>
      <c r="E26" s="13"/>
      <c r="F26" s="13"/>
      <c r="G26" s="16">
        <v>2</v>
      </c>
      <c r="H26" s="19">
        <v>2</v>
      </c>
      <c r="I26" s="22">
        <f t="shared" si="2"/>
        <v>18</v>
      </c>
    </row>
    <row r="27" spans="1:9" ht="12.75">
      <c r="A27" t="s">
        <v>3</v>
      </c>
      <c r="B27" s="1">
        <v>1</v>
      </c>
      <c r="C27" s="13"/>
      <c r="D27" s="13"/>
      <c r="E27" s="13"/>
      <c r="F27" s="13"/>
      <c r="G27" s="16">
        <v>2</v>
      </c>
      <c r="H27" s="19">
        <v>2</v>
      </c>
      <c r="I27" s="22">
        <f t="shared" si="2"/>
        <v>4</v>
      </c>
    </row>
    <row r="28" spans="1:9" ht="12.75">
      <c r="A28" t="s">
        <v>4</v>
      </c>
      <c r="B28" s="1">
        <v>1</v>
      </c>
      <c r="C28" s="13"/>
      <c r="D28" s="13"/>
      <c r="E28" s="13"/>
      <c r="F28" s="13"/>
      <c r="G28" s="16">
        <v>1</v>
      </c>
      <c r="H28" s="19">
        <v>2</v>
      </c>
      <c r="I28" s="22">
        <f t="shared" si="2"/>
        <v>3</v>
      </c>
    </row>
    <row r="29" spans="1:15" ht="12.75">
      <c r="A29" t="s">
        <v>9</v>
      </c>
      <c r="B29" s="1">
        <v>182</v>
      </c>
      <c r="C29" s="13"/>
      <c r="D29" s="13"/>
      <c r="E29" s="13"/>
      <c r="F29" s="13"/>
      <c r="G29" s="16">
        <v>0.25</v>
      </c>
      <c r="H29" s="19"/>
      <c r="I29" s="22">
        <f t="shared" si="2"/>
        <v>45.5</v>
      </c>
      <c r="K29" s="5" t="s">
        <v>24</v>
      </c>
      <c r="L29" s="5" t="s">
        <v>13</v>
      </c>
      <c r="M29" s="5"/>
      <c r="N29" s="5" t="s">
        <v>33</v>
      </c>
      <c r="O29" s="5" t="s">
        <v>34</v>
      </c>
    </row>
    <row r="30" spans="8:15" ht="12.75">
      <c r="H30" t="s">
        <v>18</v>
      </c>
      <c r="I30">
        <f>SUM(I24:I29)</f>
        <v>106.5</v>
      </c>
      <c r="K30" s="5">
        <f>K6+K15+K24</f>
        <v>4050</v>
      </c>
      <c r="L30" s="5">
        <f>L6+L15+L24</f>
        <v>72</v>
      </c>
      <c r="M30" s="5"/>
      <c r="N30">
        <f>N6+N15+N24</f>
        <v>56</v>
      </c>
      <c r="O30">
        <f>O6+O15+O24</f>
        <v>65.75</v>
      </c>
    </row>
    <row r="32" ht="12.75">
      <c r="A32" s="5" t="s">
        <v>48</v>
      </c>
    </row>
    <row r="33" ht="12.75">
      <c r="A33" s="5" t="s">
        <v>49</v>
      </c>
    </row>
    <row r="34" ht="12.75">
      <c r="A34" s="5" t="s">
        <v>54</v>
      </c>
    </row>
    <row r="35" ht="12.75">
      <c r="A35" s="5"/>
    </row>
    <row r="36" spans="1:11" ht="12.75">
      <c r="A36" s="5" t="s">
        <v>38</v>
      </c>
      <c r="H36" s="5" t="s">
        <v>39</v>
      </c>
      <c r="K36" s="5" t="s">
        <v>53</v>
      </c>
    </row>
    <row r="37" spans="2:11" ht="12.75">
      <c r="B37" t="s">
        <v>27</v>
      </c>
      <c r="C37" t="s">
        <v>28</v>
      </c>
      <c r="D37" t="s">
        <v>3</v>
      </c>
      <c r="E37" t="s">
        <v>4</v>
      </c>
      <c r="F37" t="s">
        <v>11</v>
      </c>
      <c r="H37" t="s">
        <v>27</v>
      </c>
      <c r="I37" t="s">
        <v>28</v>
      </c>
      <c r="K37" s="5">
        <v>75</v>
      </c>
    </row>
    <row r="38" spans="1:9" ht="12.75">
      <c r="A38" t="s">
        <v>33</v>
      </c>
      <c r="B38">
        <f>I7+I16+I25</f>
        <v>15</v>
      </c>
      <c r="C38">
        <f>I8+I17+I26</f>
        <v>27</v>
      </c>
      <c r="D38">
        <f>I9+I18+I27</f>
        <v>9</v>
      </c>
      <c r="E38">
        <f>I10+I19+I28</f>
        <v>5</v>
      </c>
      <c r="F38">
        <f>SUM(B38:E38)</f>
        <v>56</v>
      </c>
      <c r="H38" s="6">
        <v>0.2</v>
      </c>
      <c r="I38" s="6">
        <v>0.8</v>
      </c>
    </row>
    <row r="39" spans="1:11" ht="12.75">
      <c r="A39" t="s">
        <v>47</v>
      </c>
      <c r="B39" s="3">
        <f>O30*H38</f>
        <v>13.15</v>
      </c>
      <c r="C39" s="3">
        <f>O30*I38</f>
        <v>52.6</v>
      </c>
      <c r="D39" s="3"/>
      <c r="E39" s="3"/>
      <c r="F39">
        <f>SUM(B39:E39)</f>
        <v>65.75</v>
      </c>
      <c r="K39" s="5" t="s">
        <v>29</v>
      </c>
    </row>
    <row r="40" spans="1:11" ht="12.75">
      <c r="A40" t="s">
        <v>50</v>
      </c>
      <c r="B40">
        <f>SUM(B38:B39)</f>
        <v>28.15</v>
      </c>
      <c r="C40">
        <f>SUM(C38:C39)</f>
        <v>79.6</v>
      </c>
      <c r="D40">
        <f>SUM(D38:D39)</f>
        <v>9</v>
      </c>
      <c r="E40">
        <f>SUM(E38:E39)</f>
        <v>5</v>
      </c>
      <c r="F40">
        <f>SUM(F38:F39)</f>
        <v>121.75</v>
      </c>
      <c r="K40" s="5">
        <f>K30*K37</f>
        <v>303750</v>
      </c>
    </row>
    <row r="42" ht="12.75">
      <c r="A42" s="5" t="s">
        <v>52</v>
      </c>
    </row>
    <row r="43" spans="1:6" ht="12.75">
      <c r="A43" t="s">
        <v>51</v>
      </c>
      <c r="B43" s="6">
        <f>B38/$F$38</f>
        <v>0.26785714285714285</v>
      </c>
      <c r="C43" s="6">
        <f>C38/$F$38</f>
        <v>0.48214285714285715</v>
      </c>
      <c r="D43" s="6">
        <f>D38/$F$38</f>
        <v>0.16071428571428573</v>
      </c>
      <c r="E43" s="6">
        <f>E38/$F$38</f>
        <v>0.08928571428571429</v>
      </c>
      <c r="F43" s="7">
        <f>SUM(B43:E43)</f>
        <v>1</v>
      </c>
    </row>
    <row r="44" spans="1:6" ht="12.75">
      <c r="A44" t="s">
        <v>37</v>
      </c>
      <c r="B44" s="6">
        <f>B40/$F$40</f>
        <v>0.23121149897330595</v>
      </c>
      <c r="C44" s="6">
        <f>C40/$F$40</f>
        <v>0.6537987679671458</v>
      </c>
      <c r="D44" s="6">
        <f>D40/$F$40</f>
        <v>0.07392197125256673</v>
      </c>
      <c r="E44" s="6">
        <f>E40/$F$40</f>
        <v>0.04106776180698152</v>
      </c>
      <c r="F44" s="7">
        <f>SUM(B44:E44)</f>
        <v>1</v>
      </c>
    </row>
    <row r="46" ht="12.75">
      <c r="A46" s="5" t="s">
        <v>43</v>
      </c>
    </row>
    <row r="47" spans="2:19" ht="12.75">
      <c r="B47" t="s">
        <v>27</v>
      </c>
      <c r="C47" t="s">
        <v>28</v>
      </c>
      <c r="D47" t="s">
        <v>3</v>
      </c>
      <c r="E47" t="s">
        <v>4</v>
      </c>
      <c r="P47" s="8"/>
      <c r="Q47" s="8"/>
      <c r="R47" s="8"/>
      <c r="S47" s="8"/>
    </row>
    <row r="48" spans="1:19" ht="12.75">
      <c r="A48" t="s">
        <v>30</v>
      </c>
      <c r="B48" s="23">
        <f>$K$40*B43</f>
        <v>81361.60714285714</v>
      </c>
      <c r="C48" s="23">
        <f>$K$40*C43</f>
        <v>146450.89285714287</v>
      </c>
      <c r="D48" s="23">
        <f>$K$40*D43</f>
        <v>48816.96428571429</v>
      </c>
      <c r="E48" s="23">
        <f>$K$40*E43</f>
        <v>27120.535714285714</v>
      </c>
      <c r="P48" s="8"/>
      <c r="Q48" s="8"/>
      <c r="R48" s="8"/>
      <c r="S48" s="8"/>
    </row>
    <row r="49" spans="1:19" ht="12.75">
      <c r="A49" t="s">
        <v>31</v>
      </c>
      <c r="B49">
        <v>60</v>
      </c>
      <c r="C49">
        <v>180</v>
      </c>
      <c r="D49">
        <v>50</v>
      </c>
      <c r="E49">
        <v>50</v>
      </c>
      <c r="P49" s="8"/>
      <c r="Q49" s="8"/>
      <c r="R49" s="8"/>
      <c r="S49" s="8"/>
    </row>
    <row r="50" spans="1:19" ht="12.75">
      <c r="A50" t="s">
        <v>32</v>
      </c>
      <c r="B50" s="9">
        <f>B48/B49</f>
        <v>1356.0267857142858</v>
      </c>
      <c r="C50" s="9">
        <f>C48/C49</f>
        <v>813.6160714285714</v>
      </c>
      <c r="D50" s="9">
        <f>D48/D49</f>
        <v>976.3392857142858</v>
      </c>
      <c r="E50" s="9">
        <f>E48/E49</f>
        <v>542.4107142857142</v>
      </c>
      <c r="P50" s="8"/>
      <c r="Q50" s="8"/>
      <c r="R50" s="8"/>
      <c r="S50" s="8"/>
    </row>
    <row r="51" spans="16:19" ht="12.75">
      <c r="P51" s="8"/>
      <c r="Q51" s="8"/>
      <c r="R51" s="8"/>
      <c r="S51" s="8"/>
    </row>
    <row r="52" spans="1:19" ht="12.75">
      <c r="A52" s="5" t="s">
        <v>42</v>
      </c>
      <c r="P52" s="8"/>
      <c r="Q52" s="8"/>
      <c r="R52" s="8"/>
      <c r="S52" s="8"/>
    </row>
    <row r="53" spans="2:19" ht="12.75">
      <c r="B53" t="s">
        <v>27</v>
      </c>
      <c r="C53" t="s">
        <v>28</v>
      </c>
      <c r="D53" t="s">
        <v>3</v>
      </c>
      <c r="E53" t="s">
        <v>4</v>
      </c>
      <c r="P53" s="8"/>
      <c r="Q53" s="8"/>
      <c r="R53" s="8"/>
      <c r="S53" s="8"/>
    </row>
    <row r="54" spans="1:19" ht="12.75">
      <c r="A54" t="s">
        <v>30</v>
      </c>
      <c r="B54">
        <f>$K$40*B44</f>
        <v>70230.49281314168</v>
      </c>
      <c r="C54">
        <f>$K$40*C44</f>
        <v>198591.37577002053</v>
      </c>
      <c r="D54">
        <f>$K$40*D44</f>
        <v>22453.798767967146</v>
      </c>
      <c r="E54">
        <f>$K$40*E44</f>
        <v>12474.332648870635</v>
      </c>
      <c r="P54" s="8"/>
      <c r="Q54" s="8"/>
      <c r="R54" s="8"/>
      <c r="S54" s="8"/>
    </row>
    <row r="55" spans="1:19" ht="12.75">
      <c r="A55" t="s">
        <v>31</v>
      </c>
      <c r="B55">
        <v>60</v>
      </c>
      <c r="C55">
        <v>180</v>
      </c>
      <c r="D55">
        <v>50</v>
      </c>
      <c r="E55">
        <v>50</v>
      </c>
      <c r="P55" s="8"/>
      <c r="Q55" s="8"/>
      <c r="R55" s="8"/>
      <c r="S55" s="8"/>
    </row>
    <row r="56" spans="1:19" ht="12.75">
      <c r="A56" s="29" t="s">
        <v>32</v>
      </c>
      <c r="B56" s="30">
        <f>B54/B55</f>
        <v>1170.5082135523614</v>
      </c>
      <c r="C56" s="30">
        <f>C54/C55</f>
        <v>1103.2854209445586</v>
      </c>
      <c r="D56" s="30">
        <f>D54/D55</f>
        <v>449.0759753593429</v>
      </c>
      <c r="E56" s="30">
        <f>E54/E55</f>
        <v>249.48665297741272</v>
      </c>
      <c r="H56" t="s">
        <v>40</v>
      </c>
      <c r="J56" s="10">
        <f>(B56*B55)+(C56*C55)+(D56*D55)+(E56*E55)</f>
        <v>303750.00000000006</v>
      </c>
      <c r="P56" s="8"/>
      <c r="Q56" s="8"/>
      <c r="R56" s="8"/>
      <c r="S56" s="8"/>
    </row>
    <row r="57" spans="16:19" ht="12.75">
      <c r="P57" s="8"/>
      <c r="Q57" s="8"/>
      <c r="R57" s="8"/>
      <c r="S57" s="8"/>
    </row>
    <row r="58" spans="1:19" ht="12.75">
      <c r="A58" t="s">
        <v>35</v>
      </c>
      <c r="B58" t="s">
        <v>44</v>
      </c>
      <c r="P58" s="8"/>
      <c r="Q58" s="8"/>
      <c r="R58" s="8"/>
      <c r="S58" s="8"/>
    </row>
    <row r="59" spans="16:19" ht="12.75">
      <c r="P59" s="8"/>
      <c r="Q59" s="8"/>
      <c r="R59" s="8"/>
      <c r="S59" s="8"/>
    </row>
  </sheetData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workbookViewId="0" topLeftCell="A1">
      <selection activeCell="D52" sqref="D52"/>
    </sheetView>
  </sheetViews>
  <sheetFormatPr defaultColWidth="9.140625" defaultRowHeight="12.75"/>
  <cols>
    <col min="1" max="6" width="15.7109375" style="0" customWidth="1"/>
    <col min="8" max="8" width="10.28125" style="0" bestFit="1" customWidth="1"/>
    <col min="9" max="11" width="9.28125" style="0" bestFit="1" customWidth="1"/>
  </cols>
  <sheetData>
    <row r="1" spans="1:7" ht="12.75">
      <c r="A1" s="5" t="s">
        <v>82</v>
      </c>
      <c r="G1" s="2"/>
    </row>
    <row r="3" spans="2:6" ht="12.75">
      <c r="B3" s="43" t="s">
        <v>62</v>
      </c>
      <c r="C3" s="44" t="s">
        <v>60</v>
      </c>
      <c r="D3" s="44" t="s">
        <v>64</v>
      </c>
      <c r="E3" s="44" t="s">
        <v>45</v>
      </c>
      <c r="F3" s="44"/>
    </row>
    <row r="4" spans="1:6" ht="12.75">
      <c r="A4" s="5" t="s">
        <v>14</v>
      </c>
      <c r="B4" s="45" t="s">
        <v>63</v>
      </c>
      <c r="C4" s="46" t="s">
        <v>61</v>
      </c>
      <c r="D4" s="46" t="s">
        <v>65</v>
      </c>
      <c r="E4" s="46" t="s">
        <v>22</v>
      </c>
      <c r="F4" s="46" t="s">
        <v>11</v>
      </c>
    </row>
    <row r="5" spans="1:6" ht="12.75">
      <c r="A5" t="s">
        <v>0</v>
      </c>
      <c r="B5" s="19"/>
      <c r="C5" s="19">
        <v>8</v>
      </c>
      <c r="D5" s="19"/>
      <c r="E5" s="19">
        <v>2</v>
      </c>
      <c r="F5" s="47">
        <f aca="true" t="shared" si="0" ref="F5:F10">(C5+D5+E5)</f>
        <v>10</v>
      </c>
    </row>
    <row r="6" spans="1:6" ht="12.75">
      <c r="A6" t="s">
        <v>55</v>
      </c>
      <c r="B6" s="19"/>
      <c r="C6" s="19">
        <v>8</v>
      </c>
      <c r="D6" s="19"/>
      <c r="E6" s="19">
        <v>2</v>
      </c>
      <c r="F6" s="47">
        <f t="shared" si="0"/>
        <v>10</v>
      </c>
    </row>
    <row r="7" spans="1:6" ht="12.75">
      <c r="A7" t="s">
        <v>56</v>
      </c>
      <c r="B7" s="19"/>
      <c r="C7" s="19">
        <v>4</v>
      </c>
      <c r="D7" s="19"/>
      <c r="E7" s="19"/>
      <c r="F7" s="47">
        <f t="shared" si="0"/>
        <v>4</v>
      </c>
    </row>
    <row r="8" spans="1:6" ht="12.75">
      <c r="A8" t="s">
        <v>57</v>
      </c>
      <c r="B8" s="19"/>
      <c r="C8" s="19">
        <v>2</v>
      </c>
      <c r="D8" s="19"/>
      <c r="E8" s="19"/>
      <c r="F8" s="47">
        <f t="shared" si="0"/>
        <v>2</v>
      </c>
    </row>
    <row r="9" spans="1:6" ht="12.75">
      <c r="A9" t="s">
        <v>58</v>
      </c>
      <c r="B9" s="19"/>
      <c r="C9" s="19">
        <v>2</v>
      </c>
      <c r="D9" s="19"/>
      <c r="E9" s="19">
        <v>2</v>
      </c>
      <c r="F9" s="47">
        <f t="shared" si="0"/>
        <v>4</v>
      </c>
    </row>
    <row r="10" spans="1:6" ht="12.75">
      <c r="A10" t="s">
        <v>59</v>
      </c>
      <c r="B10" s="19"/>
      <c r="C10" s="19">
        <v>8</v>
      </c>
      <c r="D10" s="19"/>
      <c r="E10" s="19"/>
      <c r="F10" s="47">
        <f t="shared" si="0"/>
        <v>8</v>
      </c>
    </row>
    <row r="11" spans="2:6" ht="12.75">
      <c r="B11" s="31"/>
      <c r="C11" s="31"/>
      <c r="D11" s="31"/>
      <c r="E11" s="31" t="s">
        <v>18</v>
      </c>
      <c r="F11" s="31">
        <f>SUM(F5:F10)</f>
        <v>38</v>
      </c>
    </row>
    <row r="12" spans="2:6" ht="12.75">
      <c r="B12" s="31"/>
      <c r="C12" s="31"/>
      <c r="D12" s="31"/>
      <c r="E12" s="31"/>
      <c r="F12" s="31"/>
    </row>
    <row r="13" spans="2:6" ht="12.75">
      <c r="B13" s="44" t="s">
        <v>62</v>
      </c>
      <c r="C13" s="44" t="s">
        <v>60</v>
      </c>
      <c r="D13" s="44" t="s">
        <v>64</v>
      </c>
      <c r="E13" s="44"/>
      <c r="F13" s="48"/>
    </row>
    <row r="14" spans="1:6" ht="12.75">
      <c r="A14" s="5" t="s">
        <v>15</v>
      </c>
      <c r="B14" s="46" t="s">
        <v>63</v>
      </c>
      <c r="C14" s="46" t="s">
        <v>61</v>
      </c>
      <c r="D14" s="46" t="s">
        <v>65</v>
      </c>
      <c r="E14" s="46" t="s">
        <v>22</v>
      </c>
      <c r="F14" s="49" t="s">
        <v>11</v>
      </c>
    </row>
    <row r="15" spans="1:6" ht="12.75">
      <c r="A15" t="s">
        <v>0</v>
      </c>
      <c r="B15" s="19"/>
      <c r="C15" s="19">
        <v>8</v>
      </c>
      <c r="D15" s="19">
        <v>8</v>
      </c>
      <c r="E15" s="19">
        <v>4</v>
      </c>
      <c r="F15" s="47">
        <f aca="true" t="shared" si="1" ref="F15:F20">(C15+D15+E15)</f>
        <v>20</v>
      </c>
    </row>
    <row r="16" spans="1:6" ht="12.75">
      <c r="A16" t="s">
        <v>55</v>
      </c>
      <c r="B16" s="19"/>
      <c r="C16" s="19">
        <v>8</v>
      </c>
      <c r="D16" s="19"/>
      <c r="E16" s="19">
        <v>2</v>
      </c>
      <c r="F16" s="47">
        <f t="shared" si="1"/>
        <v>10</v>
      </c>
    </row>
    <row r="17" spans="1:6" ht="12.75">
      <c r="A17" t="s">
        <v>56</v>
      </c>
      <c r="B17" s="19"/>
      <c r="C17" s="19">
        <v>4</v>
      </c>
      <c r="D17" s="19"/>
      <c r="E17" s="19"/>
      <c r="F17" s="47">
        <f t="shared" si="1"/>
        <v>4</v>
      </c>
    </row>
    <row r="18" spans="1:6" ht="12.75">
      <c r="A18" t="s">
        <v>57</v>
      </c>
      <c r="B18" s="19"/>
      <c r="C18" s="19">
        <v>3</v>
      </c>
      <c r="D18" s="19"/>
      <c r="E18" s="19"/>
      <c r="F18" s="47">
        <f t="shared" si="1"/>
        <v>3</v>
      </c>
    </row>
    <row r="19" spans="1:6" ht="12.75">
      <c r="A19" t="s">
        <v>58</v>
      </c>
      <c r="B19" s="19"/>
      <c r="C19" s="19">
        <v>6</v>
      </c>
      <c r="D19" s="19"/>
      <c r="E19" s="19">
        <v>2</v>
      </c>
      <c r="F19" s="47">
        <f t="shared" si="1"/>
        <v>8</v>
      </c>
    </row>
    <row r="20" spans="1:6" ht="12.75">
      <c r="A20" t="s">
        <v>59</v>
      </c>
      <c r="B20" s="19"/>
      <c r="C20" s="19">
        <v>8</v>
      </c>
      <c r="D20" s="19">
        <v>16</v>
      </c>
      <c r="E20" s="19">
        <v>4</v>
      </c>
      <c r="F20" s="47">
        <f t="shared" si="1"/>
        <v>28</v>
      </c>
    </row>
    <row r="21" spans="2:6" ht="12.75">
      <c r="B21" s="31"/>
      <c r="C21" s="31"/>
      <c r="D21" s="31"/>
      <c r="E21" s="31" t="s">
        <v>18</v>
      </c>
      <c r="F21" s="31">
        <f>SUM(F15:F20)</f>
        <v>73</v>
      </c>
    </row>
    <row r="22" spans="2:6" ht="12.75">
      <c r="B22" s="31"/>
      <c r="C22" s="31"/>
      <c r="D22" s="31"/>
      <c r="E22" s="31"/>
      <c r="F22" s="31"/>
    </row>
    <row r="23" spans="2:6" ht="12.75">
      <c r="B23" s="44" t="s">
        <v>62</v>
      </c>
      <c r="C23" s="44" t="s">
        <v>60</v>
      </c>
      <c r="D23" s="44" t="s">
        <v>64</v>
      </c>
      <c r="E23" s="44"/>
      <c r="F23" s="48"/>
    </row>
    <row r="24" spans="1:6" ht="12.75">
      <c r="A24" s="5" t="s">
        <v>16</v>
      </c>
      <c r="B24" s="46" t="s">
        <v>63</v>
      </c>
      <c r="C24" s="46" t="s">
        <v>61</v>
      </c>
      <c r="D24" s="46" t="s">
        <v>65</v>
      </c>
      <c r="E24" s="46" t="s">
        <v>22</v>
      </c>
      <c r="F24" s="49" t="s">
        <v>11</v>
      </c>
    </row>
    <row r="25" spans="1:6" ht="12.75">
      <c r="A25" t="s">
        <v>0</v>
      </c>
      <c r="B25" s="19"/>
      <c r="C25" s="19">
        <v>8</v>
      </c>
      <c r="D25" s="19">
        <v>32</v>
      </c>
      <c r="E25" s="19">
        <v>10</v>
      </c>
      <c r="F25" s="47">
        <f aca="true" t="shared" si="2" ref="F25:F30">(C25+D25+E25)</f>
        <v>50</v>
      </c>
    </row>
    <row r="26" spans="1:6" ht="12.75">
      <c r="A26" t="s">
        <v>55</v>
      </c>
      <c r="B26" s="19"/>
      <c r="C26" s="19">
        <v>8</v>
      </c>
      <c r="D26" s="19"/>
      <c r="E26" s="19">
        <v>2</v>
      </c>
      <c r="F26" s="47">
        <f t="shared" si="2"/>
        <v>10</v>
      </c>
    </row>
    <row r="27" spans="1:6" ht="12.75">
      <c r="A27" t="s">
        <v>56</v>
      </c>
      <c r="B27" s="19"/>
      <c r="C27" s="19">
        <v>4</v>
      </c>
      <c r="D27" s="19"/>
      <c r="E27" s="19"/>
      <c r="F27" s="47">
        <f t="shared" si="2"/>
        <v>4</v>
      </c>
    </row>
    <row r="28" spans="1:6" ht="12.75">
      <c r="A28" t="s">
        <v>57</v>
      </c>
      <c r="B28" s="19"/>
      <c r="C28" s="19">
        <v>4</v>
      </c>
      <c r="D28" s="19"/>
      <c r="E28" s="19"/>
      <c r="F28" s="47">
        <f t="shared" si="2"/>
        <v>4</v>
      </c>
    </row>
    <row r="29" spans="1:6" ht="12.75">
      <c r="A29" t="s">
        <v>58</v>
      </c>
      <c r="B29" s="19"/>
      <c r="C29" s="19">
        <v>8</v>
      </c>
      <c r="D29" s="19">
        <v>8</v>
      </c>
      <c r="E29" s="19">
        <v>4</v>
      </c>
      <c r="F29" s="47">
        <f t="shared" si="2"/>
        <v>20</v>
      </c>
    </row>
    <row r="30" spans="1:6" ht="12.75">
      <c r="A30" t="s">
        <v>59</v>
      </c>
      <c r="B30" s="19"/>
      <c r="C30" s="19">
        <v>8</v>
      </c>
      <c r="D30" s="19">
        <v>40</v>
      </c>
      <c r="E30" s="19">
        <v>8</v>
      </c>
      <c r="F30" s="47">
        <f t="shared" si="2"/>
        <v>56</v>
      </c>
    </row>
    <row r="31" spans="5:6" ht="12.75">
      <c r="E31" t="s">
        <v>18</v>
      </c>
      <c r="F31">
        <f>SUM(F25:F30)</f>
        <v>144</v>
      </c>
    </row>
    <row r="33" spans="2:5" ht="12.75">
      <c r="B33" s="39" t="s">
        <v>66</v>
      </c>
      <c r="C33" s="19">
        <v>75</v>
      </c>
      <c r="D33" s="39" t="s">
        <v>69</v>
      </c>
      <c r="E33" s="19">
        <v>282</v>
      </c>
    </row>
    <row r="35" spans="1:5" ht="12.75">
      <c r="A35" t="s">
        <v>81</v>
      </c>
      <c r="B35" s="5" t="s">
        <v>71</v>
      </c>
      <c r="C35" s="32" t="s">
        <v>67</v>
      </c>
      <c r="D35" s="32" t="s">
        <v>97</v>
      </c>
      <c r="E35" s="32"/>
    </row>
    <row r="36" spans="2:5" ht="12.75">
      <c r="B36" t="s">
        <v>14</v>
      </c>
      <c r="C36" s="34">
        <f>F11*$C$33</f>
        <v>2850</v>
      </c>
      <c r="D36" s="36">
        <v>113</v>
      </c>
      <c r="E36" s="40">
        <f>C36*D36</f>
        <v>322050</v>
      </c>
    </row>
    <row r="37" spans="2:5" ht="12.75">
      <c r="B37" t="s">
        <v>15</v>
      </c>
      <c r="C37" s="34">
        <f>(F21-4)*$C$33</f>
        <v>5175</v>
      </c>
      <c r="D37" s="36">
        <v>99</v>
      </c>
      <c r="E37" s="40">
        <f>C37*D37</f>
        <v>512325</v>
      </c>
    </row>
    <row r="38" spans="2:5" ht="12.75">
      <c r="B38" t="s">
        <v>16</v>
      </c>
      <c r="C38" s="34">
        <f>(F31-16)*$C$33</f>
        <v>9600</v>
      </c>
      <c r="D38" s="35">
        <v>70</v>
      </c>
      <c r="E38" s="40">
        <f>C38*D38</f>
        <v>672000</v>
      </c>
    </row>
    <row r="39" spans="4:5" ht="12.75">
      <c r="D39" s="39" t="s">
        <v>73</v>
      </c>
      <c r="E39" s="8">
        <f>SUM(E36:E38)</f>
        <v>1506375</v>
      </c>
    </row>
    <row r="40" spans="4:6" ht="12.75">
      <c r="D40" s="42" t="s">
        <v>80</v>
      </c>
      <c r="E40" s="37">
        <f>E39/E33</f>
        <v>5341.755319148936</v>
      </c>
      <c r="F40" t="s">
        <v>87</v>
      </c>
    </row>
    <row r="41" ht="12.75">
      <c r="E41" s="33"/>
    </row>
    <row r="42" spans="2:5" ht="12.75">
      <c r="B42" s="5" t="s">
        <v>72</v>
      </c>
      <c r="C42" s="32" t="s">
        <v>67</v>
      </c>
      <c r="D42" s="32" t="s">
        <v>97</v>
      </c>
      <c r="E42" s="32"/>
    </row>
    <row r="43" spans="2:5" ht="12.75">
      <c r="B43" t="s">
        <v>14</v>
      </c>
      <c r="C43" s="34">
        <f>F11*$C$33</f>
        <v>2850</v>
      </c>
      <c r="D43" s="36">
        <v>113</v>
      </c>
      <c r="E43" s="40">
        <f>C43*D43</f>
        <v>322050</v>
      </c>
    </row>
    <row r="44" spans="2:5" ht="12.75">
      <c r="B44" t="s">
        <v>15</v>
      </c>
      <c r="C44" s="34">
        <f>F21*$C$33</f>
        <v>5475</v>
      </c>
      <c r="D44" s="36">
        <v>99</v>
      </c>
      <c r="E44" s="40">
        <f>C44*D44</f>
        <v>542025</v>
      </c>
    </row>
    <row r="45" spans="2:5" ht="12.75">
      <c r="B45" t="s">
        <v>16</v>
      </c>
      <c r="C45" s="34">
        <f>F31*$C$33</f>
        <v>10800</v>
      </c>
      <c r="D45" s="35">
        <v>70</v>
      </c>
      <c r="E45" s="40">
        <f>C45*D45</f>
        <v>756000</v>
      </c>
    </row>
    <row r="46" spans="4:5" ht="12.75">
      <c r="D46" s="39" t="s">
        <v>76</v>
      </c>
      <c r="E46" s="8">
        <f>SUM(E43:E45)</f>
        <v>1620075</v>
      </c>
    </row>
    <row r="47" spans="4:6" ht="12.75">
      <c r="D47" s="39" t="s">
        <v>75</v>
      </c>
      <c r="E47" s="10">
        <f>(D43*1)+(D44*3)+(D45*8)</f>
        <v>970</v>
      </c>
      <c r="F47" t="s">
        <v>89</v>
      </c>
    </row>
    <row r="48" spans="4:5" ht="12.75">
      <c r="D48" s="42" t="s">
        <v>74</v>
      </c>
      <c r="E48" s="38">
        <f>E46/E47</f>
        <v>1670.180412371134</v>
      </c>
    </row>
    <row r="50" spans="2:5" ht="12.75">
      <c r="B50" s="5" t="s">
        <v>3</v>
      </c>
      <c r="D50" t="s">
        <v>98</v>
      </c>
      <c r="E50" s="38">
        <f>C33*4</f>
        <v>300</v>
      </c>
    </row>
    <row r="51" spans="2:5" ht="12.75">
      <c r="B51" s="5" t="s">
        <v>4</v>
      </c>
      <c r="D51" t="s">
        <v>98</v>
      </c>
      <c r="E51" s="38">
        <f>C33*4</f>
        <v>300</v>
      </c>
    </row>
    <row r="55" ht="12.75">
      <c r="B55" s="5" t="s">
        <v>77</v>
      </c>
    </row>
    <row r="57" spans="2:4" ht="12.75">
      <c r="B57" t="s">
        <v>78</v>
      </c>
      <c r="C57" t="s">
        <v>79</v>
      </c>
      <c r="D57" t="s">
        <v>67</v>
      </c>
    </row>
    <row r="58" spans="2:4" ht="12.75">
      <c r="B58" s="1" t="s">
        <v>70</v>
      </c>
      <c r="C58" s="1">
        <v>240</v>
      </c>
      <c r="D58" s="41">
        <f>C58*E40</f>
        <v>1282021.2765957445</v>
      </c>
    </row>
    <row r="59" spans="2:4" ht="12.75">
      <c r="B59" s="1" t="s">
        <v>68</v>
      </c>
      <c r="C59" s="1">
        <v>720</v>
      </c>
      <c r="D59" s="41">
        <f>C59*E48</f>
        <v>1202529.8969072164</v>
      </c>
    </row>
    <row r="60" spans="2:4" ht="12.75">
      <c r="B60" s="1" t="s">
        <v>3</v>
      </c>
      <c r="C60" s="1">
        <v>200</v>
      </c>
      <c r="D60" s="41">
        <f>C60*E50</f>
        <v>60000</v>
      </c>
    </row>
    <row r="61" spans="2:4" ht="12.75">
      <c r="B61" s="1" t="s">
        <v>4</v>
      </c>
      <c r="C61" s="1">
        <v>200</v>
      </c>
      <c r="D61" s="41">
        <f>C61*E51</f>
        <v>60000</v>
      </c>
    </row>
    <row r="62" spans="3:4" ht="12.75">
      <c r="C62" s="42" t="s">
        <v>88</v>
      </c>
      <c r="D62" s="50">
        <f>SUM(D58:D61)</f>
        <v>2604551.173502961</v>
      </c>
    </row>
    <row r="64" spans="1:2" ht="12.75">
      <c r="A64" t="s">
        <v>81</v>
      </c>
      <c r="B64" t="s">
        <v>83</v>
      </c>
    </row>
    <row r="65" ht="12.75">
      <c r="B65" t="s">
        <v>84</v>
      </c>
    </row>
    <row r="66" ht="12.75">
      <c r="B66" t="s">
        <v>85</v>
      </c>
    </row>
    <row r="67" ht="12.75">
      <c r="B67" t="s">
        <v>86</v>
      </c>
    </row>
    <row r="68" spans="1:2" ht="12.75">
      <c r="A68" t="s">
        <v>87</v>
      </c>
      <c r="B68" t="s">
        <v>92</v>
      </c>
    </row>
    <row r="69" ht="12.75">
      <c r="B69" t="s">
        <v>91</v>
      </c>
    </row>
    <row r="70" ht="12.75">
      <c r="B70" s="51" t="s">
        <v>96</v>
      </c>
    </row>
    <row r="71" spans="1:2" ht="12.75">
      <c r="A71" t="s">
        <v>89</v>
      </c>
      <c r="B71" t="s">
        <v>90</v>
      </c>
    </row>
    <row r="72" ht="12.75">
      <c r="B72" t="s">
        <v>93</v>
      </c>
    </row>
    <row r="73" ht="12.75">
      <c r="B73" t="s">
        <v>94</v>
      </c>
    </row>
    <row r="74" ht="12.75">
      <c r="B74" t="s">
        <v>95</v>
      </c>
    </row>
  </sheetData>
  <printOptions/>
  <pageMargins left="0.75" right="0.75" top="1" bottom="1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Management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mashbrook</cp:lastModifiedBy>
  <cp:lastPrinted>2007-07-11T13:54:34Z</cp:lastPrinted>
  <dcterms:created xsi:type="dcterms:W3CDTF">2007-04-17T16:34:08Z</dcterms:created>
  <dcterms:modified xsi:type="dcterms:W3CDTF">2007-07-11T13:54:40Z</dcterms:modified>
  <cp:category/>
  <cp:version/>
  <cp:contentType/>
  <cp:contentStatus/>
</cp:coreProperties>
</file>